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ter Vetter\Desktop\Lawson London\"/>
    </mc:Choice>
  </mc:AlternateContent>
  <xr:revisionPtr revIDLastSave="0" documentId="8_{DAF147AD-1FAA-4868-838B-BAA6F27E2A02}" xr6:coauthVersionLast="47" xr6:coauthVersionMax="47" xr10:uidLastSave="{00000000-0000-0000-0000-000000000000}"/>
  <workbookProtection workbookAlgorithmName="SHA-512" workbookHashValue="gsLFPVdDsOMZuM2sZg6kurMF+E5Wpydl0/5B/ZyU1rhnBWH6uUKkpNxoIzcVvakvDZssJ5odbQzgY1FM2wLxLA==" workbookSaltValue="UIMjyvwjrmKCvHbH4s7EPQ==" workbookSpinCount="100000" lockStructure="1"/>
  <bookViews>
    <workbookView xWindow="-120" yWindow="-120" windowWidth="19440" windowHeight="1500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D18" i="1"/>
  <c r="G31" i="1"/>
  <c r="F18" i="1"/>
  <c r="E18" i="1"/>
  <c r="C18" i="1"/>
  <c r="B18" i="1"/>
  <c r="A18" i="1"/>
  <c r="G33" i="1" l="1"/>
  <c r="G32" i="1" l="1"/>
  <c r="G34" i="1" l="1"/>
  <c r="G37" i="1" s="1"/>
  <c r="G36" i="1" l="1"/>
  <c r="G35" i="1"/>
</calcChain>
</file>

<file path=xl/sharedStrings.xml><?xml version="1.0" encoding="utf-8"?>
<sst xmlns="http://schemas.openxmlformats.org/spreadsheetml/2006/main" count="37" uniqueCount="36">
  <si>
    <t>Betriebsstunden pro Jahr</t>
  </si>
  <si>
    <r>
      <t>CO</t>
    </r>
    <r>
      <rPr>
        <b/>
        <vertAlign val="subscript"/>
        <sz val="12"/>
        <color rgb="FF00B050"/>
        <rFont val="Arial"/>
        <family val="2"/>
      </rPr>
      <t>2</t>
    </r>
    <r>
      <rPr>
        <b/>
        <sz val="12"/>
        <color rgb="FF00B050"/>
        <rFont val="Arial"/>
        <family val="2"/>
      </rPr>
      <t xml:space="preserve"> Einsparung thermische Energie in Tonnen pro Jahr</t>
    </r>
  </si>
  <si>
    <r>
      <t>CO</t>
    </r>
    <r>
      <rPr>
        <b/>
        <vertAlign val="subscript"/>
        <sz val="12"/>
        <color rgb="FF00B050"/>
        <rFont val="Arial"/>
        <family val="2"/>
      </rPr>
      <t>2</t>
    </r>
    <r>
      <rPr>
        <b/>
        <sz val="12"/>
        <color rgb="FF00B050"/>
        <rFont val="Arial"/>
        <family val="2"/>
      </rPr>
      <t xml:space="preserve"> Einsparung erzeugte  elektrische Energie in Tonnen pro Jahr</t>
    </r>
  </si>
  <si>
    <t xml:space="preserve">smartE5 GmbH, Vilsanger 23, D-92245 Kümmersbruck, www.smartE5.com, info@smartE5.com </t>
  </si>
  <si>
    <t>Stromkosten:</t>
  </si>
  <si>
    <t>Energieeinsparung gesamt:</t>
  </si>
  <si>
    <t>Energieeinsparung thermische Energie.</t>
  </si>
  <si>
    <t>Kosten thermische Energie:</t>
  </si>
  <si>
    <t>Energieeinsparung elektrische Energie:</t>
  </si>
  <si>
    <t>wieder in nutzbare thermische Energie und in neu erzeugte elektrische Energie gewandelt werden.</t>
  </si>
  <si>
    <t xml:space="preserve">Bei diesem Berechnungstool wird unterstellt, dass 400 KW der bisher ungenutzten Abwärme  </t>
  </si>
  <si>
    <t>Bei den ausgewiesen Werten handelt es sich um eine beispielhafte Darstellung.</t>
  </si>
  <si>
    <t xml:space="preserve">2. Die nutzbare thermische Energie pro Jahr  </t>
  </si>
  <si>
    <t>3. Die erzeugte elektrische Energie pro Jahr</t>
  </si>
  <si>
    <t>Nutzbare thermische Energie in Kilowattstunden</t>
  </si>
  <si>
    <t>Erzeugte elektrische Energie in Kilowattstunden</t>
  </si>
  <si>
    <t>Nutzbare thermische Energie in kWh pro Jahr</t>
  </si>
  <si>
    <t>Erzeugte elektrische Energie in kWh pro Jahr</t>
  </si>
  <si>
    <t xml:space="preserve">Die im ERS 200 verbaute Technologie ist ohne beweglichen Teile. </t>
  </si>
  <si>
    <t xml:space="preserve">Während der gesamten angegebenen Nutzungsdauer ist die verbaute Technologie im thermoelektrischen Generator wartungsfrei. </t>
  </si>
  <si>
    <r>
      <t>E</t>
    </r>
    <r>
      <rPr>
        <sz val="14"/>
        <color rgb="FF414042"/>
        <rFont val="Comfortaa"/>
      </rPr>
      <t>nergy -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8"/>
        <color rgb="FF00B050"/>
        <rFont val="Comfortaa"/>
      </rPr>
      <t>E</t>
    </r>
    <r>
      <rPr>
        <sz val="14"/>
        <color rgb="FF414042"/>
        <rFont val="Comfortaa"/>
      </rPr>
      <t>xperts -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8"/>
        <color rgb="FF00B050"/>
        <rFont val="Comfortaa"/>
      </rPr>
      <t>E</t>
    </r>
    <r>
      <rPr>
        <sz val="14"/>
        <color rgb="FF414042"/>
        <rFont val="Comfortaa"/>
      </rPr>
      <t>nvironment -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8"/>
        <color rgb="FF00B050"/>
        <rFont val="Comfortaa"/>
      </rPr>
      <t>E</t>
    </r>
    <r>
      <rPr>
        <sz val="14"/>
        <color rgb="FF414042"/>
        <rFont val="Comfortaa"/>
      </rPr>
      <t>conomy -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8"/>
        <color rgb="FF00B050"/>
        <rFont val="Comfortaa"/>
      </rPr>
      <t>E</t>
    </r>
    <r>
      <rPr>
        <sz val="14"/>
        <color rgb="FF414042"/>
        <rFont val="Comfortaa"/>
      </rPr>
      <t>thics</t>
    </r>
  </si>
  <si>
    <t>ERS 200 PPC GWh 4: Berechnungsbeispiel ROI bei Delta T 120 Kelvin</t>
  </si>
  <si>
    <r>
      <t>1. 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-Einsparung thermisch und elektrisch in Tonnen pro Jahr </t>
    </r>
  </si>
  <si>
    <t>120 Kelvin betragen.</t>
  </si>
  <si>
    <t>Das Delta T zwischen der zugeführten Abwärme und der zugeführten Wärmesenke am Generator muss für diese Berechnung mindestens</t>
  </si>
  <si>
    <t>Die Heißwasserzuführung vom Wärmetauscher zum thermoelektrischen Generator darf 200 Grad Celsius nicht überschreiten.</t>
  </si>
  <si>
    <t>4. Die Nutzungsdauer des ERS 200</t>
  </si>
  <si>
    <r>
      <t xml:space="preserve">Durch </t>
    </r>
    <r>
      <rPr>
        <b/>
        <u/>
        <sz val="12"/>
        <color theme="1"/>
        <rFont val="Arial"/>
        <family val="2"/>
      </rPr>
      <t>Eingabe der Betriebsstunden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pro Jahr, an denen ungenutzte Abwärme zur Verfügung steht, erhalten Sie: </t>
    </r>
  </si>
  <si>
    <t>Wartungsfreie Nutzungsdauer in Jahren*</t>
  </si>
  <si>
    <t>Copyright smartE5 GmbH. Alle Rechte vorbehalten</t>
  </si>
  <si>
    <t>Herstellungskosten zur Einbindung in die Querschnittstechnologie - elektrische Leistung in KW:</t>
  </si>
  <si>
    <t xml:space="preserve">*Anmerkung: Die ERS 200 werden im Plug &amp; Play Container geliefert und müssen noch in die Querschnittstechnologie eingebunden werden. </t>
  </si>
  <si>
    <r>
      <t xml:space="preserve">pro KWh, </t>
    </r>
    <r>
      <rPr>
        <b/>
        <sz val="12"/>
        <color theme="1"/>
        <rFont val="Arial"/>
        <family val="2"/>
      </rPr>
      <t>Quelle Statistika 2022</t>
    </r>
  </si>
  <si>
    <t>Armortisation Return on Investment (ROI) in Jahren:</t>
  </si>
  <si>
    <t>Armortisation Return on Investment (ROI) in Jahren bei 30% Förderung:</t>
  </si>
  <si>
    <t>Armortisation Return on Investment (ROI) in Jahren bei 40% Förderung: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</si>
</sst>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3" formatCode="_-* #,##0.00_-;\-* #,##0.00_-;_-* &quot;-&quot;??_-;_-@_-"/>
    <numFmt numFmtId="164" formatCode="#,##0.00\ &quot;€&quot;"/>
    <numFmt numFmtId="165" formatCode="#,##0\ &quot;€&quot;"/>
  </numFmts>
  <fonts count="15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B050"/>
      <name val="Arial"/>
      <family val="2"/>
    </font>
    <font>
      <b/>
      <vertAlign val="subscript"/>
      <sz val="12"/>
      <color rgb="FF00B050"/>
      <name val="Arial"/>
      <family val="2"/>
    </font>
    <font>
      <b/>
      <sz val="12"/>
      <color rgb="FF0070C0"/>
      <name val="Arial"/>
      <family val="2"/>
    </font>
    <font>
      <b/>
      <sz val="18"/>
      <color rgb="FF00B050"/>
      <name val="Comfortaa"/>
    </font>
    <font>
      <sz val="14"/>
      <color rgb="FF414042"/>
      <name val="Comfortaa"/>
    </font>
    <font>
      <sz val="11"/>
      <color theme="1"/>
      <name val="Calibri"/>
      <family val="2"/>
      <scheme val="minor"/>
    </font>
    <font>
      <sz val="12"/>
      <color rgb="FF00B05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vertAlign val="subscript"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readingOrder="1"/>
    </xf>
    <xf numFmtId="8" fontId="1" fillId="0" borderId="0" xfId="0" applyNumberFormat="1" applyFont="1"/>
    <xf numFmtId="164" fontId="1" fillId="0" borderId="0" xfId="0" applyNumberFormat="1" applyFont="1"/>
    <xf numFmtId="3" fontId="5" fillId="2" borderId="0" xfId="0" applyNumberFormat="1" applyFont="1" applyFill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4" fontId="5" fillId="0" borderId="0" xfId="0" applyNumberFormat="1" applyFont="1" applyAlignment="1">
      <alignment horizontal="center" vertical="top"/>
    </xf>
    <xf numFmtId="2" fontId="5" fillId="0" borderId="0" xfId="0" applyNumberFormat="1" applyFont="1" applyAlignment="1">
      <alignment horizontal="center" vertical="top"/>
    </xf>
    <xf numFmtId="0" fontId="9" fillId="0" borderId="0" xfId="0" applyFont="1"/>
    <xf numFmtId="0" fontId="3" fillId="0" borderId="0" xfId="0" applyFont="1"/>
    <xf numFmtId="0" fontId="10" fillId="0" borderId="0" xfId="0" applyFont="1"/>
    <xf numFmtId="0" fontId="11" fillId="0" borderId="0" xfId="0" applyFont="1"/>
    <xf numFmtId="0" fontId="2" fillId="0" borderId="0" xfId="0" applyFont="1" applyAlignment="1">
      <alignment horizontal="center"/>
    </xf>
    <xf numFmtId="0" fontId="12" fillId="0" borderId="0" xfId="0" applyFont="1"/>
    <xf numFmtId="3" fontId="5" fillId="2" borderId="2" xfId="0" applyNumberFormat="1" applyFont="1" applyFill="1" applyBorder="1" applyAlignment="1" applyProtection="1">
      <alignment horizontal="center" vertical="top"/>
      <protection hidden="1"/>
    </xf>
    <xf numFmtId="3" fontId="5" fillId="0" borderId="2" xfId="0" applyNumberFormat="1" applyFont="1" applyBorder="1" applyAlignment="1" applyProtection="1">
      <alignment horizontal="center" vertical="top"/>
      <protection hidden="1"/>
    </xf>
    <xf numFmtId="4" fontId="5" fillId="0" borderId="2" xfId="0" applyNumberFormat="1" applyFont="1" applyBorder="1" applyAlignment="1" applyProtection="1">
      <alignment horizontal="center" vertical="top"/>
      <protection hidden="1"/>
    </xf>
    <xf numFmtId="2" fontId="5" fillId="0" borderId="2" xfId="0" applyNumberFormat="1" applyFont="1" applyBorder="1" applyAlignment="1" applyProtection="1">
      <alignment horizontal="center" vertical="top"/>
      <protection hidden="1"/>
    </xf>
    <xf numFmtId="165" fontId="1" fillId="0" borderId="0" xfId="0" applyNumberFormat="1" applyFont="1" applyProtection="1">
      <protection hidden="1"/>
    </xf>
    <xf numFmtId="0" fontId="1" fillId="0" borderId="0" xfId="0" applyFont="1" applyProtection="1">
      <protection hidden="1"/>
    </xf>
    <xf numFmtId="8" fontId="1" fillId="0" borderId="0" xfId="0" applyNumberFormat="1" applyFont="1" applyProtection="1">
      <protection hidden="1"/>
    </xf>
    <xf numFmtId="8" fontId="2" fillId="0" borderId="0" xfId="0" applyNumberFormat="1" applyFont="1" applyProtection="1">
      <protection hidden="1"/>
    </xf>
    <xf numFmtId="4" fontId="3" fillId="0" borderId="0" xfId="0" applyNumberFormat="1" applyFont="1" applyAlignment="1" applyProtection="1">
      <alignment horizontal="center"/>
      <protection hidden="1"/>
    </xf>
    <xf numFmtId="2" fontId="3" fillId="0" borderId="0" xfId="0" applyNumberFormat="1" applyFont="1" applyAlignment="1" applyProtection="1">
      <alignment horizontal="center"/>
      <protection hidden="1"/>
    </xf>
    <xf numFmtId="4" fontId="3" fillId="0" borderId="0" xfId="1" applyNumberFormat="1" applyFont="1" applyAlignment="1" applyProtection="1">
      <alignment horizontal="center"/>
      <protection hidden="1"/>
    </xf>
    <xf numFmtId="3" fontId="2" fillId="3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666750</xdr:colOff>
      <xdr:row>1</xdr:row>
      <xdr:rowOff>0</xdr:rowOff>
    </xdr:from>
    <xdr:to>
      <xdr:col>6</xdr:col>
      <xdr:colOff>1162050</xdr:colOff>
      <xdr:row>4</xdr:row>
      <xdr:rowOff>180975</xdr:rowOff>
    </xdr:to>
    <xdr:pic>
      <xdr:nvPicPr>
        <xdr:cNvPr id="3" name="Grafik 2" descr="https://www.freelogoservices.com/api/main/images/1j+ojl1FOMkX9WypfBe43D6kjPWEqR9NmBnEwXs1M3EMoAJtlCglh...Bi9vo5">
          <a:extLst>
            <a:ext uri="{FF2B5EF4-FFF2-40B4-BE49-F238E27FC236}">
              <a16:creationId xmlns:a16="http://schemas.microsoft.com/office/drawing/2014/main" id="{0A6034CC-983A-45EF-B0CA-6B3794BFD7C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0500"/>
          <a:ext cx="1600200" cy="866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1"/>
  <sheetViews>
    <sheetView tabSelected="1" topLeftCell="A13" workbookViewId="0">
      <selection activeCell="A35" sqref="A35"/>
    </sheetView>
  </sheetViews>
  <sheetFormatPr baseColWidth="10" defaultRowHeight="15"/>
  <cols>
    <col min="1" max="1" width="19.140625" style="1" customWidth="1"/>
    <col min="2" max="2" width="23.42578125" style="1" customWidth="1"/>
    <col min="3" max="3" width="19.140625" style="1" customWidth="1"/>
    <col min="4" max="4" width="22.140625" style="1" customWidth="1"/>
    <col min="5" max="5" width="17.85546875" style="1" customWidth="1"/>
    <col min="6" max="6" width="16.5703125" style="1" customWidth="1"/>
    <col min="7" max="7" width="22" style="1" customWidth="1"/>
    <col min="8" max="8" width="11.42578125" style="1"/>
    <col min="9" max="9" width="12.85546875" style="1" bestFit="1" customWidth="1"/>
    <col min="10" max="16384" width="11.42578125" style="1"/>
  </cols>
  <sheetData>
    <row r="2" spans="1:9" ht="23.25">
      <c r="A2" s="4" t="s">
        <v>20</v>
      </c>
    </row>
    <row r="4" spans="1:9" ht="15.75">
      <c r="A4" s="30" t="s">
        <v>21</v>
      </c>
    </row>
    <row r="5" spans="1:9" ht="18">
      <c r="A5" s="31"/>
      <c r="B5" s="31"/>
      <c r="C5" s="31"/>
      <c r="D5" s="31"/>
      <c r="E5" s="31"/>
      <c r="F5" s="31"/>
      <c r="G5" s="31"/>
      <c r="H5" s="16"/>
      <c r="I5" s="16"/>
    </row>
    <row r="7" spans="1:9">
      <c r="A7" s="1" t="s">
        <v>10</v>
      </c>
    </row>
    <row r="8" spans="1:9">
      <c r="A8" s="1" t="s">
        <v>9</v>
      </c>
    </row>
    <row r="10" spans="1:9" ht="15.75">
      <c r="A10" s="1" t="s">
        <v>27</v>
      </c>
    </row>
    <row r="11" spans="1:9" ht="19.5">
      <c r="A11" s="1" t="s">
        <v>22</v>
      </c>
    </row>
    <row r="12" spans="1:9">
      <c r="A12" s="1" t="s">
        <v>12</v>
      </c>
    </row>
    <row r="13" spans="1:9">
      <c r="A13" s="1" t="s">
        <v>13</v>
      </c>
    </row>
    <row r="14" spans="1:9">
      <c r="A14" s="1" t="s">
        <v>26</v>
      </c>
    </row>
    <row r="15" spans="1:9" ht="15.75" thickBot="1"/>
    <row r="16" spans="1:9" ht="16.5" thickBot="1">
      <c r="A16" s="29" t="s">
        <v>0</v>
      </c>
      <c r="D16" s="28">
        <v>7800</v>
      </c>
      <c r="E16" s="2"/>
    </row>
    <row r="17" spans="1:7" ht="81.75">
      <c r="A17" s="3" t="s">
        <v>14</v>
      </c>
      <c r="B17" s="3" t="s">
        <v>15</v>
      </c>
      <c r="C17" s="3" t="s">
        <v>1</v>
      </c>
      <c r="D17" s="3" t="s">
        <v>2</v>
      </c>
      <c r="E17" s="3" t="s">
        <v>16</v>
      </c>
      <c r="F17" s="3" t="s">
        <v>17</v>
      </c>
      <c r="G17" s="3" t="s">
        <v>28</v>
      </c>
    </row>
    <row r="18" spans="1:7" ht="15.75">
      <c r="A18" s="17">
        <f>380*200000</f>
        <v>76000000</v>
      </c>
      <c r="B18" s="18">
        <f>20*200000</f>
        <v>4000000</v>
      </c>
      <c r="C18" s="19">
        <f xml:space="preserve"> 380*D16*0.00029</f>
        <v>859.56000000000006</v>
      </c>
      <c r="D18" s="20">
        <f>20*D16*0.000537</f>
        <v>83.772000000000006</v>
      </c>
      <c r="E18" s="18">
        <f>380*D16</f>
        <v>2964000</v>
      </c>
      <c r="F18" s="18">
        <f>20*D16</f>
        <v>156000</v>
      </c>
      <c r="G18" s="18">
        <f>MIN(30,(200000/D16))</f>
        <v>25.641025641025642</v>
      </c>
    </row>
    <row r="19" spans="1:7" ht="15.75">
      <c r="A19" s="7"/>
      <c r="B19" s="8"/>
      <c r="C19" s="9"/>
      <c r="D19" s="10"/>
      <c r="E19" s="8"/>
      <c r="F19" s="8"/>
      <c r="G19" s="8"/>
    </row>
    <row r="20" spans="1:7">
      <c r="A20" s="1" t="s">
        <v>31</v>
      </c>
    </row>
    <row r="21" spans="1:7">
      <c r="A21" s="1" t="s">
        <v>18</v>
      </c>
    </row>
    <row r="22" spans="1:7">
      <c r="A22" s="1" t="s">
        <v>19</v>
      </c>
    </row>
    <row r="23" spans="1:7">
      <c r="A23" s="1" t="s">
        <v>24</v>
      </c>
    </row>
    <row r="24" spans="1:7">
      <c r="A24" s="1" t="s">
        <v>23</v>
      </c>
    </row>
    <row r="25" spans="1:7" ht="15.75">
      <c r="C25" s="12"/>
      <c r="D25" s="12"/>
      <c r="E25" s="12"/>
      <c r="F25" s="12"/>
      <c r="G25" s="12"/>
    </row>
    <row r="26" spans="1:7" ht="15.75">
      <c r="A26" s="14" t="s">
        <v>25</v>
      </c>
      <c r="B26" s="12"/>
      <c r="C26" s="12"/>
      <c r="D26" s="12"/>
      <c r="E26" s="12"/>
      <c r="F26" s="12"/>
      <c r="G26" s="12"/>
    </row>
    <row r="27" spans="1:7" ht="15.75">
      <c r="A27" s="14"/>
      <c r="B27" s="12"/>
      <c r="C27" s="12"/>
      <c r="D27" s="12"/>
      <c r="E27" s="12"/>
      <c r="F27" s="12"/>
      <c r="G27" s="12"/>
    </row>
    <row r="28" spans="1:7" ht="15.75">
      <c r="A28" s="1" t="s">
        <v>4</v>
      </c>
      <c r="C28" s="5">
        <v>0.4</v>
      </c>
      <c r="D28" s="1" t="s">
        <v>32</v>
      </c>
      <c r="G28" s="22"/>
    </row>
    <row r="29" spans="1:7" ht="15.75">
      <c r="A29" s="1" t="s">
        <v>7</v>
      </c>
      <c r="C29" s="5">
        <v>0.12</v>
      </c>
      <c r="D29" s="1" t="s">
        <v>32</v>
      </c>
    </row>
    <row r="30" spans="1:7">
      <c r="E30" s="6"/>
    </row>
    <row r="31" spans="1:7" ht="15.75">
      <c r="A31" s="1" t="s">
        <v>30</v>
      </c>
      <c r="F31" s="15">
        <v>20</v>
      </c>
      <c r="G31" s="21">
        <f>F31*25500</f>
        <v>510000</v>
      </c>
    </row>
    <row r="32" spans="1:7">
      <c r="A32" s="1" t="s">
        <v>8</v>
      </c>
      <c r="G32" s="23">
        <f>F18*C28</f>
        <v>62400</v>
      </c>
    </row>
    <row r="33" spans="1:7">
      <c r="A33" s="1" t="s">
        <v>6</v>
      </c>
      <c r="G33" s="23">
        <f>E18*C29</f>
        <v>355680</v>
      </c>
    </row>
    <row r="34" spans="1:7" ht="15.75">
      <c r="A34" s="1" t="s">
        <v>5</v>
      </c>
      <c r="G34" s="24">
        <f>G32+G33</f>
        <v>418080</v>
      </c>
    </row>
    <row r="35" spans="1:7" ht="15.75">
      <c r="A35" s="12" t="s">
        <v>33</v>
      </c>
      <c r="B35" s="11"/>
      <c r="C35" s="11"/>
      <c r="D35" s="11"/>
      <c r="E35" s="11"/>
      <c r="F35" s="11"/>
      <c r="G35" s="25">
        <f>G31/G34</f>
        <v>1.2198622273249138</v>
      </c>
    </row>
    <row r="36" spans="1:7" ht="15.75">
      <c r="A36" s="12" t="s">
        <v>34</v>
      </c>
      <c r="B36" s="11"/>
      <c r="C36" s="11"/>
      <c r="D36" s="11"/>
      <c r="E36" s="11"/>
      <c r="F36" s="11"/>
      <c r="G36" s="26">
        <f>G31/100*70/G34</f>
        <v>0.85390355912743976</v>
      </c>
    </row>
    <row r="37" spans="1:7" ht="15.75">
      <c r="A37" s="12" t="s">
        <v>35</v>
      </c>
      <c r="B37" s="11"/>
      <c r="C37" s="11"/>
      <c r="D37" s="11"/>
      <c r="E37" s="11"/>
      <c r="F37" s="11"/>
      <c r="G37" s="27">
        <f>G31/100*60/G34</f>
        <v>0.73191733639494838</v>
      </c>
    </row>
    <row r="39" spans="1:7" ht="15.75">
      <c r="A39" s="13" t="s">
        <v>11</v>
      </c>
    </row>
    <row r="40" spans="1:7" ht="15.75">
      <c r="A40" s="2" t="s">
        <v>29</v>
      </c>
      <c r="B40" s="2"/>
      <c r="C40" s="2"/>
      <c r="D40" s="2"/>
      <c r="E40" s="2"/>
    </row>
    <row r="41" spans="1:7" ht="15.75">
      <c r="A41" s="2" t="s">
        <v>3</v>
      </c>
      <c r="B41" s="2"/>
      <c r="C41" s="2"/>
      <c r="D41" s="2"/>
      <c r="E41" s="2"/>
    </row>
  </sheetData>
  <sheetProtection algorithmName="SHA-512" hashValue="MfZzPOAZehQod0seykyqtZUbIt/IBEtgBPjMG6nuUS6chp5RGp4m/vtG3MZv+e8MKFhnA9Ui9DD0XR7w6cocRQ==" saltValue="HOqo01B/k6xL87h1NMIWRw==" spinCount="100000" sheet="1" objects="1" scenarios="1"/>
  <mergeCells count="1">
    <mergeCell ref="A5:G5"/>
  </mergeCells>
  <pageMargins left="0.7" right="0.7" top="0.78740157499999996" bottom="0.78740157499999996" header="0.3" footer="0.3"/>
  <pageSetup paperSize="9" scale="6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 Vetter</dc:creator>
  <cp:lastModifiedBy>Dieter Vetter</cp:lastModifiedBy>
  <cp:lastPrinted>2019-04-06T11:25:43Z</cp:lastPrinted>
  <dcterms:created xsi:type="dcterms:W3CDTF">2019-01-16T13:22:29Z</dcterms:created>
  <dcterms:modified xsi:type="dcterms:W3CDTF">2023-02-03T10:06:44Z</dcterms:modified>
</cp:coreProperties>
</file>